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bookViews>
    <workbookView xWindow="0" yWindow="0" windowWidth="25200" windowHeight="12435"/>
  </bookViews>
  <sheets>
    <sheet name="Смета 2017" sheetId="13" r:id="rId1"/>
    <sheet name="Категории" sheetId="14" r:id="rId2"/>
  </sheets>
  <definedNames>
    <definedName name="_xlnm.Print_Area" localSheetId="0">'Смета 2017'!$A$1:$F$67</definedName>
  </definedNames>
  <calcPr calcId="162913" calcOnSave="0"/>
</workbook>
</file>

<file path=xl/calcChain.xml><?xml version="1.0" encoding="utf-8"?>
<calcChain xmlns="http://schemas.openxmlformats.org/spreadsheetml/2006/main">
  <c r="C34" i="13" l="1"/>
  <c r="C33" i="13"/>
  <c r="C32" i="13"/>
  <c r="C31" i="13"/>
  <c r="C30" i="13"/>
  <c r="C29" i="13"/>
  <c r="C28" i="13"/>
  <c r="C27" i="13"/>
  <c r="C26" i="13"/>
  <c r="C25" i="13"/>
  <c r="C24" i="13"/>
  <c r="C46" i="13"/>
  <c r="F46" i="13" s="1"/>
  <c r="C37" i="13"/>
  <c r="C38" i="13"/>
  <c r="C39" i="13"/>
  <c r="C36" i="13"/>
  <c r="C41" i="13"/>
  <c r="C42" i="13"/>
  <c r="C40" i="13"/>
  <c r="F40" i="13" s="1"/>
  <c r="C44" i="13"/>
  <c r="C43" i="13" s="1"/>
  <c r="F43" i="13" s="1"/>
  <c r="C45" i="13"/>
  <c r="C47" i="13"/>
  <c r="F47" i="13"/>
  <c r="C48" i="13"/>
  <c r="F48" i="13" s="1"/>
  <c r="F49" i="13"/>
  <c r="D49" i="13"/>
  <c r="C55" i="13"/>
  <c r="C53" i="13"/>
  <c r="D59" i="13"/>
  <c r="D58" i="13"/>
  <c r="D57" i="13"/>
  <c r="D56" i="13"/>
  <c r="D54" i="13"/>
  <c r="C12" i="13"/>
  <c r="D40" i="13"/>
  <c r="D43" i="13"/>
  <c r="D23" i="13"/>
  <c r="D22" i="13" s="1"/>
  <c r="D36" i="13"/>
  <c r="D35" i="13" s="1"/>
  <c r="D50" i="13" s="1"/>
  <c r="D11" i="13" s="1"/>
  <c r="C23" i="13"/>
  <c r="C22" i="13" s="1"/>
  <c r="C35" i="13" l="1"/>
  <c r="C50" i="13" s="1"/>
  <c r="C11" i="13" s="1"/>
  <c r="C20" i="13" s="1"/>
  <c r="C60" i="13"/>
  <c r="F36" i="13"/>
  <c r="D60" i="13"/>
  <c r="D12" i="13" s="1"/>
  <c r="D20" i="13" s="1"/>
  <c r="D61" i="13"/>
  <c r="F35" i="13"/>
  <c r="C61" i="13"/>
  <c r="F22" i="13"/>
  <c r="D46" i="13"/>
  <c r="F50" i="13" l="1"/>
</calcChain>
</file>

<file path=xl/sharedStrings.xml><?xml version="1.0" encoding="utf-8"?>
<sst xmlns="http://schemas.openxmlformats.org/spreadsheetml/2006/main" count="116" uniqueCount="115">
  <si>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</si>
  <si>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</si>
  <si>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</si>
  <si>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</si>
  <si>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Юридические услуги</t>
  </si>
  <si>
    <t>ФОТ</t>
  </si>
  <si>
    <t>Общехозяйственные расходы</t>
  </si>
  <si>
    <t xml:space="preserve">    Электроэнергия</t>
  </si>
  <si>
    <t xml:space="preserve">    Обслуживание оборудования скважины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</si>
  <si>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</si>
  <si>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</si>
  <si>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</si>
  <si>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</si>
  <si>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</si>
  <si>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</si>
  <si>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</si>
  <si>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</si>
  <si>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</si>
  <si>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</si>
  <si>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</si>
  <si>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3.1.4</t>
  </si>
  <si>
    <t>3.1.5</t>
  </si>
  <si>
    <t>3.1.6</t>
  </si>
  <si>
    <t>3.1.1</t>
  </si>
  <si>
    <t>4.1.1</t>
  </si>
  <si>
    <t>4.1.2</t>
  </si>
  <si>
    <t>4.1.3</t>
  </si>
  <si>
    <t>4.2.1</t>
  </si>
  <si>
    <t>4.2.2</t>
  </si>
  <si>
    <t>4.3.1</t>
  </si>
  <si>
    <t>4.3.3</t>
  </si>
  <si>
    <t>5</t>
  </si>
  <si>
    <t>5.1</t>
  </si>
  <si>
    <t>5.2</t>
  </si>
  <si>
    <t>5.3</t>
  </si>
  <si>
    <t>5.4</t>
  </si>
  <si>
    <t>5.5</t>
  </si>
  <si>
    <t>5.6</t>
  </si>
  <si>
    <t>5.7</t>
  </si>
  <si>
    <t>Утверждено</t>
  </si>
  <si>
    <t xml:space="preserve"> Сумма
в месяц, (руб.)</t>
  </si>
  <si>
    <t xml:space="preserve"> Сумма
в год, (руб.)</t>
  </si>
  <si>
    <t xml:space="preserve">Вступительные или организационные взносы </t>
  </si>
  <si>
    <t>Взносы за подключение к газовым сетям</t>
  </si>
  <si>
    <t>2.5</t>
  </si>
  <si>
    <t>2.6</t>
  </si>
  <si>
    <t>Взносы за подключение к телефонным сетям</t>
  </si>
  <si>
    <t>Взносы за подключение к водяным сетям</t>
  </si>
  <si>
    <t>2.7</t>
  </si>
  <si>
    <t>2.8</t>
  </si>
  <si>
    <t>Прочие целевые взносы</t>
  </si>
  <si>
    <t>4.7</t>
  </si>
  <si>
    <t>4.2</t>
  </si>
  <si>
    <t>4.3</t>
  </si>
  <si>
    <t>4.1</t>
  </si>
  <si>
    <t>3.2</t>
  </si>
  <si>
    <t>3.3</t>
  </si>
  <si>
    <t>3.4</t>
  </si>
  <si>
    <t>3.5</t>
  </si>
  <si>
    <t>3.1</t>
  </si>
  <si>
    <t>2.1</t>
  </si>
  <si>
    <t>2.2</t>
  </si>
  <si>
    <t>2.4</t>
  </si>
  <si>
    <t>Поддержка сайта товарищества</t>
  </si>
  <si>
    <t xml:space="preserve">    Налог на использование водных ресурсов и земельного участка</t>
  </si>
  <si>
    <t>Прочие расходы</t>
  </si>
  <si>
    <t>доля пользователя</t>
  </si>
  <si>
    <t>Обслуживание водопроводных сетей</t>
  </si>
  <si>
    <t>Оплата за электроэнергию объектов инфраструктуры</t>
  </si>
  <si>
    <t>Поступление взыскания по судебным исполнительным листам</t>
  </si>
  <si>
    <t>Реконструкция ВЗУ и водяных сетей</t>
  </si>
  <si>
    <t>Платежи прошлого периода 2016г. (потребленная э.э по счетчикам за декабрь 2016г., чистка снега)</t>
  </si>
  <si>
    <t>3.6</t>
  </si>
  <si>
    <t>Взносы за электроэнергию по счетчикам по факту</t>
  </si>
  <si>
    <t>Оплата электроэнергии по счетчикам по факту</t>
  </si>
  <si>
    <t xml:space="preserve">  3</t>
  </si>
  <si>
    <t>Обслуживание газовых сетей *</t>
  </si>
  <si>
    <t>Договор на обслуживание с ГУП "Мособлгаз" *</t>
  </si>
  <si>
    <t>Ответственный за газовое хозяйство (расп. Газового треста) *</t>
  </si>
  <si>
    <t>Уличное освещение **</t>
  </si>
  <si>
    <t>** - этот пункт сметы расчитан на 4 месяца</t>
  </si>
  <si>
    <t xml:space="preserve"> на 12 месяцев 2017 года</t>
  </si>
  <si>
    <t>* -эти пунты сметы расчитаны на 6 месяцев</t>
  </si>
  <si>
    <t xml:space="preserve">Э/энергия ( вагончик правления, детская и спортивная площадки) </t>
  </si>
  <si>
    <t xml:space="preserve">Уборка территории (покос травы и вывоз мусора) </t>
  </si>
  <si>
    <t xml:space="preserve">Хозяйственные расходы (включая непредвиденные расходы) </t>
  </si>
  <si>
    <t>Ямочный ремонт</t>
  </si>
  <si>
    <t>4.4</t>
  </si>
  <si>
    <t>Земельный налог (детская и спортивная площадки)</t>
  </si>
  <si>
    <t>4.5</t>
  </si>
  <si>
    <t>4.6</t>
  </si>
  <si>
    <t xml:space="preserve"> Приходно–расходная смета ДНТ "Сосны" </t>
  </si>
  <si>
    <t>общим собранием членов ДНТ "Сосны", проводимом в форме собрания уполномоченных от 02.04.2017г.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</si>
  <si>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</si>
  <si>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</si>
  <si>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</si>
  <si>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</si>
  <si>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 xml:space="preserve">    Секретарь-делопроизводитель  </t>
  </si>
  <si>
    <t xml:space="preserve">    Электрик </t>
  </si>
  <si>
    <t xml:space="preserve">    Дворник  </t>
  </si>
  <si>
    <t>Начисления на ФОТ</t>
  </si>
  <si>
    <t xml:space="preserve">Компенсация аб. платы за телефоны (1шт.) и интернет </t>
  </si>
  <si>
    <t xml:space="preserve">Компенсация мобильных телефонов (3 шт. председатель правления, бухгалтер, исполнительный директор)  </t>
  </si>
  <si>
    <t xml:space="preserve">Расходы на канцелярские товары  </t>
  </si>
  <si>
    <t xml:space="preserve">Компенсация расхода бензина а/машин </t>
  </si>
  <si>
    <t xml:space="preserve">СУММЫ ЕЖЕГОДНОГО ВЗНОСА за 12 месяцев  2017 года по категориям </t>
  </si>
  <si>
    <t>Категории пользователей объектами инфраструктуры</t>
  </si>
  <si>
    <t xml:space="preserve"> Доля пользователя за 12 месяцев 2017г. (руб.)</t>
  </si>
  <si>
    <t>Доля пользователя за 2016 г. (руб.)</t>
  </si>
  <si>
    <t>Категория №1 (газ, электричество, вода)                                                Статьи сметы №: 3,4</t>
  </si>
  <si>
    <t xml:space="preserve">Категория №2 (газ, электричество)                                             Статьи сметы №: 3, 4 (кроме 4.1) </t>
  </si>
  <si>
    <t xml:space="preserve">Категория №3 (газ, вода)                                                              Статьи сметы №:  3 (кроме 3.1.4), 4 </t>
  </si>
  <si>
    <t>Категория №4 (электричество, вода)                                              Статьи сметы №: 3, 4 (кроме 4.2)</t>
  </si>
  <si>
    <t>Категория №5 (газ)                                                                        Статьи сметы №: 3 (кроме 3.1.4), 4 (кроме 4.1)</t>
  </si>
  <si>
    <t>Категория №6 (электричество)                                                       Статьи сметы №: 3, 4 (кроме 4.1, 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</si>
</sst>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_р_."/>
  </numFmts>
  <fonts count="14" x14ac:knownFonts="1">
    <font>
      <sz val="10"/>
      <name val="Arial"/>
    </font>
    <font>
      <sz val="10"/>
      <name val="Arial"/>
    </font>
    <font>
      <sz val="8"/>
      <name val="Arial"/>
    </font>
    <font>
      <b/>
      <sz val="8"/>
      <name val="Arial"/>
      <family val="2"/>
      <charset val="204"/>
    </font>
    <font>
      <b/>
      <sz val="12"/>
      <name val="Arial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</font>
    <font>
      <sz val="11"/>
      <name val="Arial"/>
    </font>
    <font>
      <b/>
      <sz val="9"/>
      <name val="Arial"/>
      <family val="2"/>
      <charset val="204"/>
    </font>
    <font>
      <sz val="14"/>
      <name val="Arial"/>
    </font>
    <font>
      <sz val="18"/>
      <name val="Arial"/>
    </font>
    <font>
      <sz val="2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65" fontId="3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7" fillId="0" borderId="5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1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zoomScaleNormal="100" zoomScaleSheetLayoutView="100" workbookViewId="0"/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5"/>
      <c r="C1" s="75" t="s">
        <v>39</v>
      </c>
      <c r="D1" s="75"/>
      <c r="E1" s="75"/>
      <c r="F1" s="75"/>
    </row>
    <row r="2" spans="1:6" ht="36" customHeight="1" x14ac:dyDescent="0.25">
      <c r="A2" s="5"/>
      <c r="B2" s="5"/>
      <c r="C2" s="75" t="s">
        <v>92</v>
      </c>
      <c r="D2" s="75"/>
      <c r="E2" s="75"/>
      <c r="F2" s="75"/>
    </row>
    <row r="3" spans="1:6" ht="1.5" customHeight="1" x14ac:dyDescent="0.25">
      <c r="A3" s="5"/>
      <c r="B3" s="5"/>
      <c r="C3" s="5"/>
      <c r="D3" s="5"/>
      <c r="E3" s="5"/>
      <c r="F3" s="5"/>
    </row>
    <row r="4" spans="1:6" s="31" customFormat="1" ht="15" x14ac:dyDescent="0.25">
      <c r="A4" s="68" t="s">
        <v>91</v>
      </c>
      <c r="B4" s="68"/>
      <c r="C4" s="68"/>
      <c r="D4" s="68"/>
      <c r="E4" s="68"/>
      <c r="F4" s="68"/>
    </row>
    <row r="5" spans="1:6" s="31" customFormat="1" ht="15" x14ac:dyDescent="0.25">
      <c r="A5" s="69" t="s">
        <v>81</v>
      </c>
      <c r="B5" s="69"/>
      <c r="C5" s="69"/>
      <c r="D5" s="69"/>
      <c r="E5" s="69"/>
      <c r="F5" s="69"/>
    </row>
    <row r="6" spans="1:6" ht="7.5" hidden="1" customHeight="1" x14ac:dyDescent="0.25">
      <c r="A6" s="6"/>
      <c r="B6" s="6"/>
      <c r="C6" s="6"/>
      <c r="D6" s="6"/>
      <c r="E6" s="6"/>
      <c r="F6" s="6"/>
    </row>
    <row r="7" spans="1:6" ht="12.75" customHeight="1" x14ac:dyDescent="0.2">
      <c r="A7" s="63" t="s">
        <v>1</v>
      </c>
      <c r="B7" s="63" t="s">
        <v>0</v>
      </c>
      <c r="C7" s="72" t="s">
        <v>41</v>
      </c>
      <c r="D7" s="72" t="s">
        <v>40</v>
      </c>
      <c r="E7" s="63" t="s">
        <v>2</v>
      </c>
      <c r="F7" s="63" t="s">
        <v>66</v>
      </c>
    </row>
    <row r="8" spans="1:6" x14ac:dyDescent="0.2">
      <c r="A8" s="64"/>
      <c r="B8" s="64"/>
      <c r="C8" s="73"/>
      <c r="D8" s="73"/>
      <c r="E8" s="64"/>
      <c r="F8" s="64"/>
    </row>
    <row r="9" spans="1:6" x14ac:dyDescent="0.2">
      <c r="A9" s="65"/>
      <c r="B9" s="65"/>
      <c r="C9" s="74"/>
      <c r="D9" s="74"/>
      <c r="E9" s="65"/>
      <c r="F9" s="65"/>
    </row>
    <row r="10" spans="1:6" ht="12.75" customHeight="1" x14ac:dyDescent="0.2">
      <c r="A10" s="70" t="s">
        <v>15</v>
      </c>
      <c r="B10" s="71"/>
      <c r="C10" s="30"/>
      <c r="D10" s="30"/>
      <c r="E10" s="17"/>
      <c r="F10" s="17"/>
    </row>
    <row r="11" spans="1:6" x14ac:dyDescent="0.2">
      <c r="A11" s="4">
        <v>1</v>
      </c>
      <c r="B11" s="16" t="s">
        <v>10</v>
      </c>
      <c r="C11" s="20">
        <f>+C50</f>
        <v>4636200</v>
      </c>
      <c r="D11" s="20">
        <f>+D50</f>
        <v>432500</v>
      </c>
      <c r="E11" s="38"/>
      <c r="F11" s="38"/>
    </row>
    <row r="12" spans="1:6" x14ac:dyDescent="0.2">
      <c r="A12" s="4">
        <v>2</v>
      </c>
      <c r="B12" s="16" t="s">
        <v>11</v>
      </c>
      <c r="C12" s="20">
        <f>C13+C14+C15+C16+C17+C18+C19</f>
        <v>1679200</v>
      </c>
      <c r="D12" s="20">
        <f>+D60</f>
        <v>139933.33333333334</v>
      </c>
      <c r="E12" s="38"/>
      <c r="F12" s="38"/>
    </row>
    <row r="13" spans="1:6" x14ac:dyDescent="0.2">
      <c r="A13" s="7" t="s">
        <v>60</v>
      </c>
      <c r="B13" s="12" t="s">
        <v>42</v>
      </c>
      <c r="C13" s="21">
        <v>90000</v>
      </c>
      <c r="D13" s="21"/>
      <c r="E13" s="39"/>
      <c r="F13" s="39"/>
    </row>
    <row r="14" spans="1:6" x14ac:dyDescent="0.2">
      <c r="A14" s="7" t="s">
        <v>61</v>
      </c>
      <c r="B14" s="12" t="s">
        <v>43</v>
      </c>
      <c r="C14" s="21">
        <v>360000</v>
      </c>
      <c r="D14" s="21"/>
      <c r="E14" s="39"/>
      <c r="F14" s="39"/>
    </row>
    <row r="15" spans="1:6" x14ac:dyDescent="0.2">
      <c r="A15" s="7" t="s">
        <v>62</v>
      </c>
      <c r="B15" s="12" t="s">
        <v>46</v>
      </c>
      <c r="C15" s="21">
        <v>54000</v>
      </c>
      <c r="D15" s="21"/>
      <c r="E15" s="39"/>
      <c r="F15" s="39"/>
    </row>
    <row r="16" spans="1:6" x14ac:dyDescent="0.2">
      <c r="A16" s="7" t="s">
        <v>44</v>
      </c>
      <c r="B16" s="45" t="s">
        <v>69</v>
      </c>
      <c r="C16" s="21">
        <v>500000</v>
      </c>
      <c r="D16" s="21"/>
      <c r="E16" s="39"/>
      <c r="F16" s="39"/>
    </row>
    <row r="17" spans="1:6" x14ac:dyDescent="0.2">
      <c r="A17" s="7" t="s">
        <v>45</v>
      </c>
      <c r="B17" s="12" t="s">
        <v>47</v>
      </c>
      <c r="C17" s="21">
        <v>150000</v>
      </c>
      <c r="D17" s="21"/>
      <c r="E17" s="39"/>
      <c r="F17" s="39"/>
    </row>
    <row r="18" spans="1:6" x14ac:dyDescent="0.2">
      <c r="A18" s="7" t="s">
        <v>48</v>
      </c>
      <c r="B18" s="12" t="s">
        <v>73</v>
      </c>
      <c r="C18" s="21"/>
      <c r="D18" s="21"/>
      <c r="E18" s="39"/>
      <c r="F18" s="39"/>
    </row>
    <row r="19" spans="1:6" x14ac:dyDescent="0.2">
      <c r="A19" s="7" t="s">
        <v>49</v>
      </c>
      <c r="B19" s="12" t="s">
        <v>50</v>
      </c>
      <c r="C19" s="21">
        <v>525200</v>
      </c>
      <c r="D19" s="21"/>
      <c r="E19" s="39"/>
      <c r="F19" s="39"/>
    </row>
    <row r="20" spans="1:6" x14ac:dyDescent="0.2">
      <c r="A20" s="4"/>
      <c r="B20" s="16" t="s">
        <v>16</v>
      </c>
      <c r="C20" s="20">
        <f>+C11+C12</f>
        <v>6315400</v>
      </c>
      <c r="D20" s="20">
        <f>+D11+D12</f>
        <v>572433.33333333337</v>
      </c>
      <c r="E20" s="38"/>
      <c r="F20" s="38"/>
    </row>
    <row r="21" spans="1:6" ht="9" customHeight="1" x14ac:dyDescent="0.2">
      <c r="A21" s="61" t="s">
        <v>17</v>
      </c>
      <c r="B21" s="62"/>
      <c r="C21" s="35"/>
      <c r="D21" s="35"/>
      <c r="E21" s="40"/>
      <c r="F21" s="40"/>
    </row>
    <row r="22" spans="1:6" s="2" customFormat="1" x14ac:dyDescent="0.2">
      <c r="A22" s="7" t="s">
        <v>75</v>
      </c>
      <c r="B22" s="16" t="s">
        <v>93</v>
      </c>
      <c r="C22" s="22">
        <f>+C23+C30+C31+C33+C34</f>
        <v>3728400</v>
      </c>
      <c r="D22" s="22">
        <f>+D23+D30+D31+D33+D34</f>
        <v>310700</v>
      </c>
      <c r="E22" s="41">
        <v>347</v>
      </c>
      <c r="F22" s="41">
        <f>C22/E22</f>
        <v>10744.668587896254</v>
      </c>
    </row>
    <row r="23" spans="1:6" s="2" customFormat="1" x14ac:dyDescent="0.2">
      <c r="A23" s="7" t="s">
        <v>59</v>
      </c>
      <c r="B23" s="12" t="s">
        <v>5</v>
      </c>
      <c r="C23" s="23">
        <f>+C24+C25+C26+C27+C28+C29</f>
        <v>2868000</v>
      </c>
      <c r="D23" s="23">
        <f>+D24+D25+D26+D27+D28+D29</f>
        <v>239000</v>
      </c>
      <c r="E23" s="41"/>
      <c r="F23" s="41"/>
    </row>
    <row r="24" spans="1:6" s="2" customFormat="1" x14ac:dyDescent="0.2">
      <c r="A24" s="7" t="s">
        <v>23</v>
      </c>
      <c r="B24" s="8" t="s">
        <v>94</v>
      </c>
      <c r="C24" s="24">
        <f t="shared" ref="C24:C34" si="0">D24*12</f>
        <v>816000</v>
      </c>
      <c r="D24" s="24">
        <v>68000</v>
      </c>
      <c r="E24" s="41"/>
      <c r="F24" s="41"/>
    </row>
    <row r="25" spans="1:6" s="2" customFormat="1" x14ac:dyDescent="0.2">
      <c r="A25" s="7" t="s">
        <v>18</v>
      </c>
      <c r="B25" s="8" t="s">
        <v>96</v>
      </c>
      <c r="C25" s="24">
        <f t="shared" si="0"/>
        <v>660000</v>
      </c>
      <c r="D25" s="24">
        <v>55000</v>
      </c>
      <c r="E25" s="41"/>
      <c r="F25" s="41"/>
    </row>
    <row r="26" spans="1:6" s="2" customFormat="1" x14ac:dyDescent="0.2">
      <c r="A26" s="7" t="s">
        <v>19</v>
      </c>
      <c r="B26" s="8" t="s">
        <v>95</v>
      </c>
      <c r="C26" s="24">
        <f t="shared" si="0"/>
        <v>480000</v>
      </c>
      <c r="D26" s="24">
        <v>40000</v>
      </c>
      <c r="E26" s="41"/>
      <c r="F26" s="41"/>
    </row>
    <row r="27" spans="1:6" s="2" customFormat="1" x14ac:dyDescent="0.2">
      <c r="A27" s="7" t="s">
        <v>20</v>
      </c>
      <c r="B27" s="8" t="s">
        <v>98</v>
      </c>
      <c r="C27" s="24">
        <f t="shared" si="0"/>
        <v>444000</v>
      </c>
      <c r="D27" s="24">
        <v>37000</v>
      </c>
      <c r="E27" s="41"/>
      <c r="F27" s="41"/>
    </row>
    <row r="28" spans="1:6" s="2" customFormat="1" x14ac:dyDescent="0.2">
      <c r="A28" s="7" t="s">
        <v>21</v>
      </c>
      <c r="B28" s="8" t="s">
        <v>97</v>
      </c>
      <c r="C28" s="24">
        <f t="shared" si="0"/>
        <v>204000</v>
      </c>
      <c r="D28" s="24">
        <v>17000</v>
      </c>
      <c r="E28" s="41"/>
      <c r="F28" s="41"/>
    </row>
    <row r="29" spans="1:6" s="2" customFormat="1" x14ac:dyDescent="0.2">
      <c r="A29" s="7" t="s">
        <v>22</v>
      </c>
      <c r="B29" s="8" t="s">
        <v>99</v>
      </c>
      <c r="C29" s="24">
        <f t="shared" si="0"/>
        <v>264000</v>
      </c>
      <c r="D29" s="24">
        <v>22000</v>
      </c>
      <c r="E29" s="41"/>
      <c r="F29" s="41"/>
    </row>
    <row r="30" spans="1:6" s="2" customFormat="1" x14ac:dyDescent="0.2">
      <c r="A30" s="46" t="s">
        <v>55</v>
      </c>
      <c r="B30" s="47" t="s">
        <v>100</v>
      </c>
      <c r="C30" s="48">
        <f t="shared" si="0"/>
        <v>680400</v>
      </c>
      <c r="D30" s="48">
        <v>56700</v>
      </c>
      <c r="E30" s="44"/>
      <c r="F30" s="44"/>
    </row>
    <row r="31" spans="1:6" s="2" customFormat="1" ht="12.75" customHeight="1" x14ac:dyDescent="0.2">
      <c r="A31" s="7" t="s">
        <v>56</v>
      </c>
      <c r="B31" s="13" t="s">
        <v>101</v>
      </c>
      <c r="C31" s="24">
        <f t="shared" si="0"/>
        <v>18000</v>
      </c>
      <c r="D31" s="25">
        <v>1500</v>
      </c>
      <c r="E31" s="41"/>
      <c r="F31" s="41"/>
    </row>
    <row r="32" spans="1:6" s="2" customFormat="1" ht="22.5" customHeight="1" x14ac:dyDescent="0.2">
      <c r="A32" s="7" t="s">
        <v>57</v>
      </c>
      <c r="B32" s="13" t="s">
        <v>102</v>
      </c>
      <c r="C32" s="24">
        <f t="shared" si="0"/>
        <v>43200</v>
      </c>
      <c r="D32" s="25">
        <v>3600</v>
      </c>
      <c r="E32" s="41"/>
      <c r="F32" s="41"/>
    </row>
    <row r="33" spans="1:6" s="2" customFormat="1" x14ac:dyDescent="0.2">
      <c r="A33" s="7" t="s">
        <v>58</v>
      </c>
      <c r="B33" s="14" t="s">
        <v>104</v>
      </c>
      <c r="C33" s="24">
        <f t="shared" si="0"/>
        <v>138000</v>
      </c>
      <c r="D33" s="25">
        <v>11500</v>
      </c>
      <c r="E33" s="41"/>
      <c r="F33" s="41"/>
    </row>
    <row r="34" spans="1:6" s="2" customFormat="1" x14ac:dyDescent="0.2">
      <c r="A34" s="7" t="s">
        <v>72</v>
      </c>
      <c r="B34" s="15" t="s">
        <v>103</v>
      </c>
      <c r="C34" s="24">
        <f t="shared" si="0"/>
        <v>24000</v>
      </c>
      <c r="D34" s="25">
        <v>2000</v>
      </c>
      <c r="E34" s="41"/>
      <c r="F34" s="41"/>
    </row>
    <row r="35" spans="1:6" x14ac:dyDescent="0.2">
      <c r="A35" s="7">
        <v>4</v>
      </c>
      <c r="B35" s="18" t="s">
        <v>6</v>
      </c>
      <c r="C35" s="20">
        <f>+C36+C40+C43+C47+C48</f>
        <v>907800</v>
      </c>
      <c r="D35" s="20">
        <f>+D36+D40+D43+D47+D48</f>
        <v>121800</v>
      </c>
      <c r="E35" s="41"/>
      <c r="F35" s="41">
        <f>F36+F40+F43+F46+F47+F48+F49</f>
        <v>6531.2315755677218</v>
      </c>
    </row>
    <row r="36" spans="1:6" x14ac:dyDescent="0.2">
      <c r="A36" s="46" t="s">
        <v>54</v>
      </c>
      <c r="B36" s="49" t="s">
        <v>67</v>
      </c>
      <c r="C36" s="50">
        <f>SUM(C37:C39)</f>
        <v>270000</v>
      </c>
      <c r="D36" s="50">
        <f>SUM(D37:D39)</f>
        <v>22500</v>
      </c>
      <c r="E36" s="51">
        <v>89</v>
      </c>
      <c r="F36" s="43">
        <f>C36/E36</f>
        <v>3033.7078651685392</v>
      </c>
    </row>
    <row r="37" spans="1:6" x14ac:dyDescent="0.2">
      <c r="A37" s="7" t="s">
        <v>24</v>
      </c>
      <c r="B37" s="9" t="s">
        <v>8</v>
      </c>
      <c r="C37" s="26">
        <f>D37*12</f>
        <v>36000</v>
      </c>
      <c r="D37" s="26">
        <v>3000</v>
      </c>
      <c r="E37" s="36"/>
      <c r="F37" s="42"/>
    </row>
    <row r="38" spans="1:6" x14ac:dyDescent="0.2">
      <c r="A38" s="7" t="s">
        <v>25</v>
      </c>
      <c r="B38" s="9" t="s">
        <v>64</v>
      </c>
      <c r="C38" s="26">
        <f>D38*12</f>
        <v>54000</v>
      </c>
      <c r="D38" s="26">
        <v>4500</v>
      </c>
      <c r="E38" s="36"/>
      <c r="F38" s="42"/>
    </row>
    <row r="39" spans="1:6" x14ac:dyDescent="0.2">
      <c r="A39" s="7" t="s">
        <v>26</v>
      </c>
      <c r="B39" s="9" t="s">
        <v>7</v>
      </c>
      <c r="C39" s="26">
        <f>D39*12</f>
        <v>180000</v>
      </c>
      <c r="D39" s="26">
        <v>15000</v>
      </c>
      <c r="E39" s="36"/>
      <c r="F39" s="42"/>
    </row>
    <row r="40" spans="1:6" x14ac:dyDescent="0.2">
      <c r="A40" s="46" t="s">
        <v>52</v>
      </c>
      <c r="B40" s="52" t="s">
        <v>76</v>
      </c>
      <c r="C40" s="50">
        <f>SUM(C41:C42)</f>
        <v>337800</v>
      </c>
      <c r="D40" s="50">
        <f>SUM(D41:D42)</f>
        <v>56300</v>
      </c>
      <c r="E40" s="51">
        <v>323</v>
      </c>
      <c r="F40" s="43">
        <f>C40/E40</f>
        <v>1045.8204334365325</v>
      </c>
    </row>
    <row r="41" spans="1:6" x14ac:dyDescent="0.2">
      <c r="A41" s="7" t="s">
        <v>27</v>
      </c>
      <c r="B41" s="11" t="s">
        <v>77</v>
      </c>
      <c r="C41" s="26">
        <f>D41*6</f>
        <v>318000</v>
      </c>
      <c r="D41" s="26">
        <v>53000</v>
      </c>
      <c r="E41" s="36"/>
      <c r="F41" s="42"/>
    </row>
    <row r="42" spans="1:6" x14ac:dyDescent="0.2">
      <c r="A42" s="7" t="s">
        <v>28</v>
      </c>
      <c r="B42" s="11" t="s">
        <v>78</v>
      </c>
      <c r="C42" s="26">
        <f>D42*6</f>
        <v>19800</v>
      </c>
      <c r="D42" s="26">
        <v>3300</v>
      </c>
      <c r="E42" s="36"/>
      <c r="F42" s="42"/>
    </row>
    <row r="43" spans="1:6" x14ac:dyDescent="0.2">
      <c r="A43" s="46" t="s">
        <v>53</v>
      </c>
      <c r="B43" s="47" t="s">
        <v>68</v>
      </c>
      <c r="C43" s="50">
        <f>+C44+C45</f>
        <v>168000</v>
      </c>
      <c r="D43" s="50">
        <f>+D44+D45</f>
        <v>32000</v>
      </c>
      <c r="E43" s="51">
        <v>342</v>
      </c>
      <c r="F43" s="43">
        <f>C43/E43</f>
        <v>491.22807017543857</v>
      </c>
    </row>
    <row r="44" spans="1:6" x14ac:dyDescent="0.2">
      <c r="A44" s="7" t="s">
        <v>29</v>
      </c>
      <c r="B44" s="11" t="s">
        <v>83</v>
      </c>
      <c r="C44" s="26">
        <f>D44*12</f>
        <v>60000</v>
      </c>
      <c r="D44" s="26">
        <v>5000</v>
      </c>
      <c r="E44" s="36"/>
      <c r="F44" s="42"/>
    </row>
    <row r="45" spans="1:6" x14ac:dyDescent="0.2">
      <c r="A45" s="7" t="s">
        <v>30</v>
      </c>
      <c r="B45" s="11" t="s">
        <v>79</v>
      </c>
      <c r="C45" s="26">
        <f>D45*4</f>
        <v>108000</v>
      </c>
      <c r="D45" s="26">
        <v>27000</v>
      </c>
      <c r="E45" s="36"/>
      <c r="F45" s="42"/>
    </row>
    <row r="46" spans="1:6" x14ac:dyDescent="0.2">
      <c r="A46" s="7" t="s">
        <v>87</v>
      </c>
      <c r="B46" s="1" t="s">
        <v>88</v>
      </c>
      <c r="C46" s="25">
        <f>17110+17110</f>
        <v>34220</v>
      </c>
      <c r="D46" s="25">
        <f>C46/12</f>
        <v>2851.6666666666665</v>
      </c>
      <c r="E46" s="41">
        <v>347</v>
      </c>
      <c r="F46" s="42">
        <f>C46/E46</f>
        <v>98.616714697406337</v>
      </c>
    </row>
    <row r="47" spans="1:6" x14ac:dyDescent="0.2">
      <c r="A47" s="46" t="s">
        <v>89</v>
      </c>
      <c r="B47" s="49" t="s">
        <v>84</v>
      </c>
      <c r="C47" s="50">
        <f>D47*12</f>
        <v>96000</v>
      </c>
      <c r="D47" s="50">
        <v>8000</v>
      </c>
      <c r="E47" s="51">
        <v>339</v>
      </c>
      <c r="F47" s="43">
        <f>C47/E47</f>
        <v>283.18584070796459</v>
      </c>
    </row>
    <row r="48" spans="1:6" s="2" customFormat="1" x14ac:dyDescent="0.2">
      <c r="A48" s="7" t="s">
        <v>90</v>
      </c>
      <c r="B48" s="1" t="s">
        <v>85</v>
      </c>
      <c r="C48" s="25">
        <f>D48*12</f>
        <v>36000</v>
      </c>
      <c r="D48" s="25">
        <v>3000</v>
      </c>
      <c r="E48" s="41">
        <v>347</v>
      </c>
      <c r="F48" s="42">
        <f>C48/E48</f>
        <v>103.74639769452449</v>
      </c>
    </row>
    <row r="49" spans="1:6" s="2" customFormat="1" x14ac:dyDescent="0.2">
      <c r="A49" s="7" t="s">
        <v>51</v>
      </c>
      <c r="B49" s="10" t="s">
        <v>86</v>
      </c>
      <c r="C49" s="25">
        <v>500000</v>
      </c>
      <c r="D49" s="25">
        <f>C49/12</f>
        <v>41666.666666666664</v>
      </c>
      <c r="E49" s="51">
        <v>339</v>
      </c>
      <c r="F49" s="43">
        <f>C49/E49</f>
        <v>1474.9262536873157</v>
      </c>
    </row>
    <row r="50" spans="1:6" s="2" customFormat="1" ht="13.5" customHeight="1" x14ac:dyDescent="0.2">
      <c r="A50" s="19"/>
      <c r="B50" s="18" t="s">
        <v>13</v>
      </c>
      <c r="C50" s="22">
        <f>+C35+C22</f>
        <v>4636200</v>
      </c>
      <c r="D50" s="22">
        <f>+D35+D22</f>
        <v>432500</v>
      </c>
      <c r="E50" s="41"/>
      <c r="F50" s="41">
        <f>F22+F35</f>
        <v>17275.900163463975</v>
      </c>
    </row>
    <row r="51" spans="1:6" s="2" customFormat="1" ht="1.5" hidden="1" customHeight="1" x14ac:dyDescent="0.2">
      <c r="A51" s="32"/>
      <c r="B51" s="33"/>
      <c r="C51" s="34"/>
      <c r="D51" s="34"/>
      <c r="E51" s="34"/>
      <c r="F51" s="37"/>
    </row>
    <row r="52" spans="1:6" s="2" customFormat="1" ht="14.25" customHeight="1" x14ac:dyDescent="0.2">
      <c r="A52" s="7" t="s">
        <v>31</v>
      </c>
      <c r="B52" s="16" t="s">
        <v>12</v>
      </c>
      <c r="C52" s="25"/>
      <c r="D52" s="25"/>
      <c r="E52" s="25"/>
      <c r="F52" s="42"/>
    </row>
    <row r="53" spans="1:6" s="2" customFormat="1" ht="14.25" customHeight="1" x14ac:dyDescent="0.2">
      <c r="A53" s="7" t="s">
        <v>32</v>
      </c>
      <c r="B53" s="1" t="s">
        <v>9</v>
      </c>
      <c r="C53" s="27">
        <f>D53*12</f>
        <v>72000</v>
      </c>
      <c r="D53" s="27">
        <v>6000</v>
      </c>
      <c r="E53" s="27"/>
      <c r="F53" s="43"/>
    </row>
    <row r="54" spans="1:6" s="2" customFormat="1" x14ac:dyDescent="0.2">
      <c r="A54" s="7" t="s">
        <v>33</v>
      </c>
      <c r="B54" s="1" t="s">
        <v>4</v>
      </c>
      <c r="C54" s="28">
        <v>300000</v>
      </c>
      <c r="D54" s="28">
        <f t="shared" ref="D54:D59" si="1">+C54/12</f>
        <v>25000</v>
      </c>
      <c r="E54" s="28"/>
      <c r="F54" s="43"/>
    </row>
    <row r="55" spans="1:6" s="2" customFormat="1" x14ac:dyDescent="0.2">
      <c r="A55" s="7" t="s">
        <v>34</v>
      </c>
      <c r="B55" s="1" t="s">
        <v>63</v>
      </c>
      <c r="C55" s="28">
        <f>D55*12</f>
        <v>7200</v>
      </c>
      <c r="D55" s="28">
        <v>600</v>
      </c>
      <c r="E55" s="28"/>
      <c r="F55" s="43"/>
    </row>
    <row r="56" spans="1:6" s="2" customFormat="1" ht="22.5" x14ac:dyDescent="0.2">
      <c r="A56" s="7" t="s">
        <v>35</v>
      </c>
      <c r="B56" s="1" t="s">
        <v>71</v>
      </c>
      <c r="C56" s="28">
        <v>900000</v>
      </c>
      <c r="D56" s="28">
        <f t="shared" si="1"/>
        <v>75000</v>
      </c>
      <c r="E56" s="28"/>
      <c r="F56" s="43"/>
    </row>
    <row r="57" spans="1:6" s="2" customFormat="1" x14ac:dyDescent="0.2">
      <c r="A57" s="7" t="s">
        <v>36</v>
      </c>
      <c r="B57" s="1" t="s">
        <v>70</v>
      </c>
      <c r="C57" s="27">
        <v>300000</v>
      </c>
      <c r="D57" s="27">
        <f t="shared" si="1"/>
        <v>25000</v>
      </c>
      <c r="E57" s="27"/>
      <c r="F57" s="43"/>
    </row>
    <row r="58" spans="1:6" s="2" customFormat="1" ht="11.25" customHeight="1" x14ac:dyDescent="0.2">
      <c r="A58" s="7" t="s">
        <v>37</v>
      </c>
      <c r="B58" s="1" t="s">
        <v>74</v>
      </c>
      <c r="C58" s="27"/>
      <c r="D58" s="27">
        <f t="shared" si="1"/>
        <v>0</v>
      </c>
      <c r="E58" s="27"/>
      <c r="F58" s="43"/>
    </row>
    <row r="59" spans="1:6" s="2" customFormat="1" ht="11.25" customHeight="1" x14ac:dyDescent="0.2">
      <c r="A59" s="7" t="s">
        <v>38</v>
      </c>
      <c r="B59" s="1" t="s">
        <v>65</v>
      </c>
      <c r="C59" s="27">
        <v>100000</v>
      </c>
      <c r="D59" s="27">
        <f t="shared" si="1"/>
        <v>8333.3333333333339</v>
      </c>
      <c r="E59" s="27"/>
      <c r="F59" s="43"/>
    </row>
    <row r="60" spans="1:6" s="2" customFormat="1" ht="9" customHeight="1" x14ac:dyDescent="0.2">
      <c r="A60" s="7"/>
      <c r="B60" s="3" t="s">
        <v>14</v>
      </c>
      <c r="C60" s="29">
        <f>SUM(C53:C59)</f>
        <v>1679200</v>
      </c>
      <c r="D60" s="29">
        <f>SUM(D53:D59)</f>
        <v>139933.33333333334</v>
      </c>
      <c r="E60" s="29"/>
      <c r="F60" s="44"/>
    </row>
    <row r="61" spans="1:6" x14ac:dyDescent="0.2">
      <c r="A61" s="66" t="s">
        <v>3</v>
      </c>
      <c r="B61" s="67"/>
      <c r="C61" s="29">
        <f>+C22+C35+C60</f>
        <v>6315400</v>
      </c>
      <c r="D61" s="29">
        <f>+D22+D35+D60</f>
        <v>572433.33333333337</v>
      </c>
      <c r="E61" s="29"/>
      <c r="F61" s="44"/>
    </row>
    <row r="63" spans="1:6" x14ac:dyDescent="0.2">
      <c r="A63" t="s">
        <v>82</v>
      </c>
    </row>
    <row r="64" spans="1:6" x14ac:dyDescent="0.2">
      <c r="A64" t="s">
        <v>80</v>
      </c>
    </row>
  </sheetData>
  <mergeCells count="13">
    <mergeCell ref="C1:F1"/>
    <mergeCell ref="C2:F2"/>
    <mergeCell ref="A21:B21"/>
    <mergeCell ref="A7:A9"/>
    <mergeCell ref="A61:B61"/>
    <mergeCell ref="A4:F4"/>
    <mergeCell ref="A5:F5"/>
    <mergeCell ref="F7:F9"/>
    <mergeCell ref="A10:B10"/>
    <mergeCell ref="B7:B9"/>
    <mergeCell ref="C7:C9"/>
    <mergeCell ref="D7:D9"/>
    <mergeCell ref="E7:E9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4" workbookViewId="0">
      <selection activeCell="B9" sqref="B9"/>
    </sheetView>
  </sheetViews>
  <sheetFormatPr defaultRowHeight="12.75" x14ac:dyDescent="0.2"/>
  <cols>
    <col min="1" max="1" width="7" bestFit="1" customWidth="1"/>
    <col min="2" max="2" width="48.140625" customWidth="1"/>
    <col min="3" max="3" width="22.28515625" customWidth="1"/>
    <col min="4" max="4" width="25.7109375" customWidth="1"/>
  </cols>
  <sheetData>
    <row r="1" spans="1:4" ht="43.5" customHeight="1" x14ac:dyDescent="0.35">
      <c r="A1" s="76" t="s">
        <v>105</v>
      </c>
      <c r="B1" s="77"/>
      <c r="C1" s="77"/>
      <c r="D1" s="77"/>
    </row>
    <row r="3" spans="1:4" ht="72" x14ac:dyDescent="0.25">
      <c r="A3" s="53" t="s">
        <v>1</v>
      </c>
      <c r="B3" s="54" t="s">
        <v>106</v>
      </c>
      <c r="C3" s="55" t="s">
        <v>107</v>
      </c>
      <c r="D3" s="54" t="s">
        <v>108</v>
      </c>
    </row>
    <row r="4" spans="1:4" ht="69.75" x14ac:dyDescent="0.35">
      <c r="A4" s="53">
        <v>1</v>
      </c>
      <c r="B4" s="57" t="s">
        <v>109</v>
      </c>
      <c r="C4" s="58">
        <v>17276</v>
      </c>
      <c r="D4" s="59">
        <v>32420</v>
      </c>
    </row>
    <row r="5" spans="1:4" ht="93" x14ac:dyDescent="0.35">
      <c r="A5" s="53">
        <v>2</v>
      </c>
      <c r="B5" s="57" t="s">
        <v>110</v>
      </c>
      <c r="C5" s="58">
        <v>14242</v>
      </c>
      <c r="D5" s="56">
        <v>29687</v>
      </c>
    </row>
    <row r="6" spans="1:4" ht="69.75" x14ac:dyDescent="0.35">
      <c r="A6" s="53">
        <v>3</v>
      </c>
      <c r="B6" s="57" t="s">
        <v>111</v>
      </c>
      <c r="C6" s="58">
        <v>15996</v>
      </c>
      <c r="D6" s="56">
        <v>31140</v>
      </c>
    </row>
    <row r="7" spans="1:4" ht="93" x14ac:dyDescent="0.35">
      <c r="A7" s="53">
        <v>4</v>
      </c>
      <c r="B7" s="57" t="s">
        <v>112</v>
      </c>
      <c r="C7" s="58">
        <v>16230</v>
      </c>
      <c r="D7" s="56">
        <v>30475</v>
      </c>
    </row>
    <row r="8" spans="1:4" ht="69.75" x14ac:dyDescent="0.35">
      <c r="A8" s="53">
        <v>5</v>
      </c>
      <c r="B8" s="57" t="s">
        <v>113</v>
      </c>
      <c r="C8" s="58">
        <v>12962</v>
      </c>
      <c r="D8" s="56">
        <v>28407</v>
      </c>
    </row>
    <row r="9" spans="1:4" ht="93" x14ac:dyDescent="0.25">
      <c r="A9" s="53">
        <v>6</v>
      </c>
      <c r="B9" s="60" t="s">
        <v>114</v>
      </c>
      <c r="C9" s="58">
        <v>13196</v>
      </c>
      <c r="D9" s="56">
        <v>27742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 2017</vt:lpstr>
      <vt:lpstr>Категории</vt:lpstr>
      <vt:lpstr>'Смета 2017'!Область_печати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Buhs</cp:lastModifiedBy>
  <cp:lastPrinted>2017-04-17T09:43:47Z</cp:lastPrinted>
  <dcterms:created xsi:type="dcterms:W3CDTF">1996-10-08T23:32:33Z</dcterms:created>
  <dcterms:modified xsi:type="dcterms:W3CDTF">2017-05-11T17:49:57Z</dcterms:modified>
</cp:coreProperties>
</file>